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80" windowHeight="8580" activeTab="0"/>
  </bookViews>
  <sheets>
    <sheet name="Input" sheetId="1" r:id="rId1"/>
    <sheet name=" " sheetId="2" r:id="rId2"/>
  </sheets>
  <definedNames>
    <definedName name="_xlnm.Print_Area" localSheetId="0">'Input'!$A:$H</definedName>
  </definedNames>
  <calcPr fullCalcOnLoad="1"/>
</workbook>
</file>

<file path=xl/comments1.xml><?xml version="1.0" encoding="utf-8"?>
<comments xmlns="http://schemas.openxmlformats.org/spreadsheetml/2006/main">
  <authors>
    <author>PRMLM</author>
  </authors>
  <commentList>
    <comment ref="G22" authorId="0">
      <text>
        <r>
          <rPr>
            <b/>
            <u val="single"/>
            <sz val="8"/>
            <color indexed="12"/>
            <rFont val="Tahoma"/>
            <family val="2"/>
          </rPr>
          <t>Normale glasinhoud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Jeneverglas 35 cc
Wijnglas 100 cc
Pilsglas 250 cc</t>
        </r>
        <r>
          <rPr>
            <b/>
            <sz val="8"/>
            <rFont val="Tahoma"/>
            <family val="0"/>
          </rPr>
          <t xml:space="preserve">
</t>
        </r>
      </text>
    </comment>
    <comment ref="G23" authorId="0">
      <text>
        <r>
          <rPr>
            <b/>
            <sz val="8"/>
            <color indexed="17"/>
            <rFont val="Tahoma"/>
            <family val="2"/>
          </rPr>
          <t>Jenever 35 %
Wijn 12 %c
Pils 5%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<sst xmlns="http://schemas.openxmlformats.org/spreadsheetml/2006/main" count="104" uniqueCount="81">
  <si>
    <t>Aantal glazen</t>
  </si>
  <si>
    <t>Soortelijk gewicht van alcohol</t>
  </si>
  <si>
    <t>Reductiefactor</t>
  </si>
  <si>
    <t>man</t>
  </si>
  <si>
    <t>vrouw</t>
  </si>
  <si>
    <t>Daadwerkelijk gewicht</t>
  </si>
  <si>
    <t>Aantal milliliter in een glas</t>
  </si>
  <si>
    <t>Alcoholperçentage van de drank</t>
  </si>
  <si>
    <t>Lichaamsgewicht in kg</t>
  </si>
  <si>
    <t>Alcoholgehalte in bloed</t>
  </si>
  <si>
    <t>Maximumgrens</t>
  </si>
  <si>
    <t>Te veel</t>
  </si>
  <si>
    <t xml:space="preserve"> </t>
  </si>
  <si>
    <t>uren</t>
  </si>
  <si>
    <t>minuten</t>
  </si>
  <si>
    <t xml:space="preserve">Eliminatie van </t>
  </si>
  <si>
    <t>tot</t>
  </si>
  <si>
    <t>Gemiddeld</t>
  </si>
  <si>
    <t>Pils 5% 250 cc 12,50 cc</t>
  </si>
  <si>
    <t>Wijn 12% 100 cc 12,00 cc</t>
  </si>
  <si>
    <t>Gedistilleerd 35% 35 cc 12,25 cc</t>
  </si>
  <si>
    <t>Alcohol percentage Glasinhoud Pure alcohol</t>
  </si>
  <si>
    <t>promille</t>
  </si>
  <si>
    <t>betekent dat 1ml of 1cc bloed b14 mg pure alcohol bevat</t>
  </si>
  <si>
    <t xml:space="preserve">Bij 0 tot 0,5 promile (1 glas voor vrouwen 2 voor mannen) </t>
  </si>
  <si>
    <t xml:space="preserve">Bij 0,5 tot 1,5 promile (1 tot 5 glazen vrouwen 2 tot 7 glazen voor mannen.) </t>
  </si>
  <si>
    <t xml:space="preserve">Bij 1,5 tot 3 promile ( 5 tot 9 glazen vrouw 7 tot 14 glazen man) </t>
  </si>
  <si>
    <t xml:space="preserve">Bij 3 tot 4 promiel (9 tot 13 glazen voor vrouwen 14 tot 19 glazen voor mannen) </t>
  </si>
  <si>
    <t>Hoeveel glazen heeft u gedronken of wilt u drinken</t>
  </si>
  <si>
    <t>Wat is de inhoud van het glas in ml of cc</t>
  </si>
  <si>
    <t>Welk is het alcoholperçentage van de drank</t>
  </si>
  <si>
    <t>Hoeveel weegt u (in kg)</t>
  </si>
  <si>
    <t>Alcoholgehalte in bloed BAG</t>
  </si>
  <si>
    <t>Bent U een man of een vrouw ?</t>
  </si>
  <si>
    <t>Man</t>
  </si>
  <si>
    <t>Vrouw</t>
  </si>
  <si>
    <t>Het alcoholgehalte in uw bloed bedraagt</t>
  </si>
  <si>
    <t xml:space="preserve">aantal minuten wachten om te rijden </t>
  </si>
  <si>
    <t>Omrekening naar uren</t>
  </si>
  <si>
    <t>3 uren</t>
  </si>
  <si>
    <t>minimum 6 uren</t>
  </si>
  <si>
    <t>bij verkeersonveilig gedrag</t>
  </si>
  <si>
    <t>altijd</t>
  </si>
  <si>
    <t>bij niet-betaling</t>
  </si>
  <si>
    <t>137,50 € tot 2.750 €</t>
  </si>
  <si>
    <t>1.100 tot 11.000 € en/of 15 dagen tot 6 maanden gevangenisstraf</t>
  </si>
  <si>
    <t xml:space="preserve">137,50 € </t>
  </si>
  <si>
    <t>400,00 €</t>
  </si>
  <si>
    <t>550,00 €</t>
  </si>
  <si>
    <t>700,00 €</t>
  </si>
  <si>
    <t>een minnelijke schikking</t>
  </si>
  <si>
    <t>een rijverbod</t>
  </si>
  <si>
    <t>uw intrekking van het rijbewijs</t>
  </si>
  <si>
    <t>een vervolging</t>
  </si>
  <si>
    <t>voorziene straf</t>
  </si>
  <si>
    <t>bij niet-betaling, verkeersonveilig gedrag of ongeval met gekwetsten</t>
  </si>
  <si>
    <t/>
  </si>
  <si>
    <t>Indien U nu rijdt, riskeert U :</t>
  </si>
  <si>
    <t>U bent veilig bij een alcoholcontrole</t>
  </si>
  <si>
    <t>5 promiel</t>
  </si>
  <si>
    <t>4 promiel</t>
  </si>
  <si>
    <t xml:space="preserve">- de pijndrempel zakt, </t>
  </si>
  <si>
    <t xml:space="preserve">- de eetlust neemt toe en men moet vaker naar de wc. </t>
  </si>
  <si>
    <t>- de polsslag en de ademhaling lopen sneller.</t>
  </si>
  <si>
    <t>- het smaak-, reuk- en gezichtsvermogen gaan wat acteruit,</t>
  </si>
  <si>
    <t>- de stemmingen en het gedrag veranderen duidelijk.</t>
  </si>
  <si>
    <t>- zelfoverschatting treedt op. De remmingen worden stukken minder.</t>
  </si>
  <si>
    <t xml:space="preserve">- men merkt dat iemand gedronken heeft. </t>
  </si>
  <si>
    <t xml:space="preserve">- het geheugen wordt minder, het beoordelen van situaties wordt lastiger, de reactiesnelheid loopt terug. </t>
  </si>
  <si>
    <t>- de stemmingen en het gedrag worden overdreven emotioneel, de zelfkritiek verdwijnt.</t>
  </si>
  <si>
    <t>- het gezicht wordt rood en zwelt op, de pupillen worden groter.</t>
  </si>
  <si>
    <t xml:space="preserve">- de misselijkheid wordt zeer groot. </t>
  </si>
  <si>
    <t>- de zintuigen worden verdoofd,</t>
  </si>
  <si>
    <t xml:space="preserve">- het reachtievermogen is zeer laag. </t>
  </si>
  <si>
    <t>- de drinker is helemaal in de war</t>
  </si>
  <si>
    <t xml:space="preserve">- de kleine hersenen worden aangetast dus slechte coördinatie van spieren en klieren. </t>
  </si>
  <si>
    <t>- de kans op bewusteloosheid is zeer groot.</t>
  </si>
  <si>
    <t xml:space="preserve">- de drinker is in levensgevaar. </t>
  </si>
  <si>
    <t>- de drinker komt nu echt aan de poort van de hemel of de hel te staan.</t>
  </si>
  <si>
    <t xml:space="preserve">- de drinker kan in coma raken en misschien wel sterven aan een stilstand van het hart of de ademhaling. </t>
  </si>
  <si>
    <t>Author: Rudy Meuleman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</si>
</sst>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#,##0.0000_ ;[Red]\-#,##0.0000\ "/>
    <numFmt numFmtId="173" formatCode="#,##0.00_ ;[Red]\-#,##0.00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0\ [$€-1];[Red]\-#,##0.00\ [$€-1]"/>
    <numFmt numFmtId="178" formatCode="_-* #,##0.00\ [$€-1]_-;\-* #,##0.00\ [$€-1]_-;_-* &quot;-&quot;??\ [$€-1]_-;_-@_-"/>
  </numFmts>
  <fonts count="22">
    <font>
      <sz val="10"/>
      <name val="Arial"/>
      <family val="0"/>
    </font>
    <font>
      <sz val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8"/>
      <color indexed="12"/>
      <name val="Tahoma"/>
      <family val="2"/>
    </font>
    <font>
      <b/>
      <sz val="8"/>
      <color indexed="12"/>
      <name val="Tahoma"/>
      <family val="2"/>
    </font>
    <font>
      <b/>
      <sz val="8"/>
      <color indexed="17"/>
      <name val="Tahoma"/>
      <family val="2"/>
    </font>
    <font>
      <b/>
      <sz val="14"/>
      <color indexed="10"/>
      <name val="Arial"/>
      <family val="2"/>
    </font>
    <font>
      <sz val="16"/>
      <color indexed="12"/>
      <name val="Arial"/>
      <family val="2"/>
    </font>
    <font>
      <b/>
      <sz val="16"/>
      <color indexed="10"/>
      <name val="Arial"/>
      <family val="2"/>
    </font>
    <font>
      <sz val="16"/>
      <color indexed="17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60"/>
      <name val="Arial"/>
      <family val="2"/>
    </font>
    <font>
      <b/>
      <sz val="14"/>
      <color indexed="20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i/>
      <sz val="8"/>
      <color indexed="12"/>
      <name val="Arial"/>
      <family val="2"/>
    </font>
    <font>
      <b/>
      <sz val="10"/>
      <color indexed="9"/>
      <name val="Arial"/>
      <family val="2"/>
    </font>
    <font>
      <sz val="6"/>
      <color indexed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8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vertical="center"/>
      <protection hidden="1"/>
    </xf>
    <xf numFmtId="173" fontId="10" fillId="2" borderId="0" xfId="0" applyNumberFormat="1" applyFont="1" applyFill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14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0" fontId="16" fillId="3" borderId="0" xfId="0" applyFont="1" applyFill="1" applyAlignment="1" applyProtection="1">
      <alignment vertical="center"/>
      <protection hidden="1"/>
    </xf>
    <xf numFmtId="0" fontId="17" fillId="3" borderId="0" xfId="0" applyFont="1" applyFill="1" applyAlignment="1" applyProtection="1">
      <alignment vertical="center"/>
      <protection hidden="1"/>
    </xf>
    <xf numFmtId="0" fontId="17" fillId="3" borderId="0" xfId="0" applyFont="1" applyFill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10" fontId="17" fillId="0" borderId="0" xfId="0" applyNumberFormat="1" applyFont="1" applyAlignment="1" applyProtection="1">
      <alignment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/>
      <protection hidden="1"/>
    </xf>
    <xf numFmtId="172" fontId="17" fillId="0" borderId="0" xfId="0" applyNumberFormat="1" applyFont="1" applyAlignment="1" applyProtection="1">
      <alignment/>
      <protection hidden="1"/>
    </xf>
    <xf numFmtId="0" fontId="17" fillId="0" borderId="1" xfId="0" applyFont="1" applyBorder="1" applyAlignment="1" applyProtection="1">
      <alignment/>
      <protection hidden="1"/>
    </xf>
    <xf numFmtId="0" fontId="17" fillId="0" borderId="2" xfId="0" applyFont="1" applyBorder="1" applyAlignment="1" applyProtection="1">
      <alignment/>
      <protection hidden="1"/>
    </xf>
    <xf numFmtId="173" fontId="17" fillId="0" borderId="0" xfId="0" applyNumberFormat="1" applyFont="1" applyAlignment="1" applyProtection="1">
      <alignment/>
      <protection hidden="1"/>
    </xf>
    <xf numFmtId="18" fontId="17" fillId="0" borderId="0" xfId="0" applyNumberFormat="1" applyFon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NumberFormat="1" applyFont="1" applyAlignment="1" applyProtection="1">
      <alignment horizontal="center"/>
      <protection hidden="1"/>
    </xf>
    <xf numFmtId="173" fontId="17" fillId="0" borderId="0" xfId="0" applyNumberFormat="1" applyFont="1" applyAlignment="1" applyProtection="1" quotePrefix="1">
      <alignment horizontal="center"/>
      <protection hidden="1"/>
    </xf>
    <xf numFmtId="0" fontId="17" fillId="0" borderId="0" xfId="0" applyFont="1" applyAlignment="1" applyProtection="1" quotePrefix="1">
      <alignment/>
      <protection hidden="1"/>
    </xf>
    <xf numFmtId="0" fontId="17" fillId="0" borderId="0" xfId="0" applyFont="1" applyAlignment="1" applyProtection="1">
      <alignment vertical="top" wrapText="1"/>
      <protection hidden="1"/>
    </xf>
    <xf numFmtId="0" fontId="13" fillId="2" borderId="0" xfId="0" applyFont="1" applyFill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8" fillId="2" borderId="0" xfId="0" applyFont="1" applyFill="1" applyAlignment="1" applyProtection="1">
      <alignment horizontal="right"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4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9" fillId="2" borderId="0" xfId="0" applyFont="1" applyFill="1" applyAlignment="1" applyProtection="1">
      <alignment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color rgb="FFFF0000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bivv.be/dispatch.wcs?uri=706545838&amp;action=viewStream&amp;language=n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0</xdr:row>
      <xdr:rowOff>0</xdr:rowOff>
    </xdr:from>
    <xdr:to>
      <xdr:col>7</xdr:col>
      <xdr:colOff>266700</xdr:colOff>
      <xdr:row>19</xdr:row>
      <xdr:rowOff>152400</xdr:rowOff>
    </xdr:to>
    <xdr:pic>
      <xdr:nvPicPr>
        <xdr:cNvPr id="1" name="Picture 7" descr="Zorg dat Bob rijdt. Altijd. [Affiche]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81050" y="0"/>
          <a:ext cx="495300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X98"/>
  <sheetViews>
    <sheetView tabSelected="1" workbookViewId="0" topLeftCell="A7">
      <selection activeCell="G27" sqref="G27"/>
    </sheetView>
  </sheetViews>
  <sheetFormatPr defaultColWidth="9.140625" defaultRowHeight="12.75"/>
  <cols>
    <col min="1" max="9" width="11.7109375" style="11" customWidth="1"/>
    <col min="10" max="22" width="9.140625" style="11" customWidth="1"/>
    <col min="23" max="24" width="9.140625" style="14" customWidth="1"/>
    <col min="25" max="16384" width="9.140625" style="1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spans="1:24" s="3" customFormat="1" ht="24.75" customHeight="1">
      <c r="A21" s="37" t="s">
        <v>28</v>
      </c>
      <c r="B21" s="37"/>
      <c r="C21" s="37"/>
      <c r="D21" s="37"/>
      <c r="E21" s="37"/>
      <c r="F21" s="37"/>
      <c r="G21" s="2">
        <v>0</v>
      </c>
      <c r="H21" s="1">
        <f>IF(G21&gt;0,"glazen","")</f>
      </c>
      <c r="I21" s="1"/>
      <c r="W21" s="12"/>
      <c r="X21" s="12"/>
    </row>
    <row r="22" spans="1:24" s="3" customFormat="1" ht="24.75" customHeight="1">
      <c r="A22" s="37" t="s">
        <v>29</v>
      </c>
      <c r="B22" s="37"/>
      <c r="C22" s="37"/>
      <c r="D22" s="37"/>
      <c r="E22" s="37"/>
      <c r="F22" s="37"/>
      <c r="G22" s="2">
        <v>0</v>
      </c>
      <c r="H22" s="1">
        <f>IF(G22&gt;0,"cc of ml","")</f>
      </c>
      <c r="I22" s="1"/>
      <c r="W22" s="12"/>
      <c r="X22" s="12"/>
    </row>
    <row r="23" spans="1:24" s="3" customFormat="1" ht="24.75" customHeight="1">
      <c r="A23" s="37" t="s">
        <v>30</v>
      </c>
      <c r="B23" s="37"/>
      <c r="C23" s="37"/>
      <c r="D23" s="37"/>
      <c r="E23" s="37"/>
      <c r="F23" s="37"/>
      <c r="G23" s="2">
        <v>0</v>
      </c>
      <c r="H23" s="1">
        <f>IF(G23&gt;0,"%","")</f>
      </c>
      <c r="I23" s="1"/>
      <c r="W23" s="12"/>
      <c r="X23" s="12"/>
    </row>
    <row r="24" spans="1:24" s="3" customFormat="1" ht="24.75" customHeight="1">
      <c r="A24" s="37" t="s">
        <v>31</v>
      </c>
      <c r="B24" s="37"/>
      <c r="C24" s="37"/>
      <c r="D24" s="37"/>
      <c r="E24" s="37"/>
      <c r="F24" s="37"/>
      <c r="G24" s="2">
        <v>0</v>
      </c>
      <c r="H24" s="1">
        <f>IF(G24&gt;0,"kg","")</f>
      </c>
      <c r="I24" s="1"/>
      <c r="W24" s="12"/>
      <c r="X24" s="12"/>
    </row>
    <row r="25" spans="1:24" s="3" customFormat="1" ht="24.75" customHeight="1">
      <c r="A25" s="37" t="s">
        <v>33</v>
      </c>
      <c r="B25" s="37"/>
      <c r="C25" s="37"/>
      <c r="D25" s="37"/>
      <c r="E25" s="37"/>
      <c r="F25" s="37"/>
      <c r="G25" s="2" t="s">
        <v>34</v>
      </c>
      <c r="H25" s="1"/>
      <c r="I25" s="1"/>
      <c r="W25" s="12" t="s">
        <v>34</v>
      </c>
      <c r="X25" s="12" t="s">
        <v>35</v>
      </c>
    </row>
    <row r="26" spans="1:24" s="3" customFormat="1" ht="24.75" customHeight="1">
      <c r="A26" s="37" t="s">
        <v>36</v>
      </c>
      <c r="B26" s="37"/>
      <c r="C26" s="37"/>
      <c r="D26" s="37"/>
      <c r="E26" s="37"/>
      <c r="F26" s="37"/>
      <c r="G26" s="4">
        <f>' '!B10</f>
        <v>0</v>
      </c>
      <c r="H26" s="1">
        <f>IF(G26&gt;0,"promille","")</f>
      </c>
      <c r="I26" s="1"/>
      <c r="W26" s="12"/>
      <c r="X26" s="12"/>
    </row>
    <row r="27" spans="1:24" s="3" customFormat="1" ht="24.75" customHeight="1">
      <c r="A27" s="1"/>
      <c r="B27" s="1"/>
      <c r="C27" s="1"/>
      <c r="D27" s="1"/>
      <c r="E27" s="1"/>
      <c r="F27" s="1"/>
      <c r="G27" s="4"/>
      <c r="H27" s="1"/>
      <c r="I27" s="1"/>
      <c r="W27" s="12"/>
      <c r="X27" s="12"/>
    </row>
    <row r="28" spans="1:24" s="6" customFormat="1" ht="30" customHeight="1">
      <c r="A28" s="38" t="str">
        <f>' '!C23</f>
        <v>U bent veilig bij een alcoholcontrole</v>
      </c>
      <c r="B28" s="32"/>
      <c r="C28" s="32"/>
      <c r="D28" s="32"/>
      <c r="E28" s="32"/>
      <c r="F28" s="32"/>
      <c r="G28" s="32"/>
      <c r="H28" s="32"/>
      <c r="I28" s="5"/>
      <c r="W28" s="13"/>
      <c r="X28" s="13"/>
    </row>
    <row r="29" spans="1:24" s="7" customFormat="1" ht="19.5" customHeight="1">
      <c r="A29" s="36">
        <f>' '!C24</f>
      </c>
      <c r="B29" s="36"/>
      <c r="C29" s="36"/>
      <c r="D29" s="36"/>
      <c r="E29" s="36"/>
      <c r="F29" s="36"/>
      <c r="G29" s="36"/>
      <c r="H29" s="36"/>
      <c r="W29" s="13"/>
      <c r="X29" s="13"/>
    </row>
    <row r="30" spans="1:24" s="7" customFormat="1" ht="19.5" customHeight="1">
      <c r="A30" s="36">
        <f>' '!C25</f>
      </c>
      <c r="B30" s="36"/>
      <c r="C30" s="36"/>
      <c r="D30" s="36"/>
      <c r="E30" s="36"/>
      <c r="F30" s="36"/>
      <c r="G30" s="36"/>
      <c r="H30" s="36"/>
      <c r="W30" s="13"/>
      <c r="X30" s="13"/>
    </row>
    <row r="31" spans="1:24" s="7" customFormat="1" ht="19.5" customHeight="1">
      <c r="A31" s="36">
        <f>LEFT(' '!C26,110)</f>
      </c>
      <c r="B31" s="36"/>
      <c r="C31" s="36"/>
      <c r="D31" s="36"/>
      <c r="E31" s="36"/>
      <c r="F31" s="36"/>
      <c r="G31" s="36"/>
      <c r="H31" s="36"/>
      <c r="W31" s="13"/>
      <c r="X31" s="13"/>
    </row>
    <row r="32" spans="1:24" s="7" customFormat="1" ht="19.5" customHeight="1">
      <c r="A32" s="36">
        <f>IF(' '!C28="",' '!C27,' '!C28)</f>
      </c>
      <c r="B32" s="32"/>
      <c r="C32" s="32"/>
      <c r="D32" s="32"/>
      <c r="E32" s="32"/>
      <c r="F32" s="32"/>
      <c r="G32" s="32"/>
      <c r="H32" s="32"/>
      <c r="W32" s="13"/>
      <c r="X32" s="13"/>
    </row>
    <row r="33" spans="1:24" s="7" customFormat="1" ht="19.5" customHeight="1">
      <c r="A33" s="36">
        <f>IF(A32=' '!C27,"",' '!C27)</f>
      </c>
      <c r="B33" s="36"/>
      <c r="C33" s="36"/>
      <c r="D33" s="36"/>
      <c r="E33" s="36"/>
      <c r="F33" s="36"/>
      <c r="G33" s="36"/>
      <c r="H33" s="36"/>
      <c r="W33" s="13"/>
      <c r="X33" s="13"/>
    </row>
    <row r="34" spans="1:24" s="9" customFormat="1" ht="30" customHeight="1">
      <c r="A34" s="34">
        <f>IF(A28=' '!C22,CONCATENATE("U dient minstens ",' '!C29," te wachten alvorens een voertuig te besturen"),"")</f>
      </c>
      <c r="B34" s="32"/>
      <c r="C34" s="32"/>
      <c r="D34" s="32"/>
      <c r="E34" s="32"/>
      <c r="F34" s="32"/>
      <c r="G34" s="32"/>
      <c r="H34" s="32"/>
      <c r="W34" s="13"/>
      <c r="X34" s="13"/>
    </row>
    <row r="35" spans="1:24" s="6" customFormat="1" ht="30" customHeight="1">
      <c r="A35" s="8"/>
      <c r="B35" s="8"/>
      <c r="C35" s="8"/>
      <c r="D35" s="8"/>
      <c r="E35" s="8"/>
      <c r="F35" s="8"/>
      <c r="W35" s="13"/>
      <c r="X35" s="13"/>
    </row>
    <row r="36" spans="1:24" s="6" customFormat="1" ht="30" customHeight="1">
      <c r="A36" s="35">
        <f>IF(A37="","","Het effect is :")</f>
      </c>
      <c r="B36" s="32"/>
      <c r="C36" s="32"/>
      <c r="D36" s="32"/>
      <c r="E36" s="32"/>
      <c r="F36" s="32"/>
      <c r="G36" s="32"/>
      <c r="H36" s="32"/>
      <c r="W36" s="13"/>
      <c r="X36" s="13"/>
    </row>
    <row r="37" spans="1:24" s="10" customFormat="1" ht="19.5" customHeight="1">
      <c r="A37" s="31">
        <f>' '!C14</f>
      </c>
      <c r="B37" s="32"/>
      <c r="C37" s="32"/>
      <c r="D37" s="32"/>
      <c r="E37" s="32"/>
      <c r="F37" s="32"/>
      <c r="G37" s="32"/>
      <c r="H37" s="32"/>
      <c r="W37" s="13"/>
      <c r="X37" s="13"/>
    </row>
    <row r="38" spans="1:24" s="10" customFormat="1" ht="19.5" customHeight="1">
      <c r="A38" s="31">
        <f>' '!C15</f>
      </c>
      <c r="B38" s="32"/>
      <c r="C38" s="32"/>
      <c r="D38" s="32"/>
      <c r="E38" s="32"/>
      <c r="F38" s="32"/>
      <c r="G38" s="32"/>
      <c r="H38" s="32"/>
      <c r="W38" s="13"/>
      <c r="X38" s="13"/>
    </row>
    <row r="39" spans="1:24" s="10" customFormat="1" ht="19.5" customHeight="1">
      <c r="A39" s="31">
        <f>' '!C16</f>
      </c>
      <c r="B39" s="32"/>
      <c r="C39" s="32"/>
      <c r="D39" s="32"/>
      <c r="E39" s="32"/>
      <c r="F39" s="32"/>
      <c r="G39" s="32"/>
      <c r="H39" s="32"/>
      <c r="W39" s="13"/>
      <c r="X39" s="13"/>
    </row>
    <row r="40" spans="1:24" s="10" customFormat="1" ht="19.5" customHeight="1">
      <c r="A40" s="31">
        <f>' '!C17</f>
      </c>
      <c r="B40" s="32"/>
      <c r="C40" s="32"/>
      <c r="D40" s="32"/>
      <c r="E40" s="32"/>
      <c r="F40" s="32"/>
      <c r="G40" s="32"/>
      <c r="H40" s="32"/>
      <c r="W40" s="13"/>
      <c r="X40" s="13"/>
    </row>
    <row r="41" spans="1:24" s="10" customFormat="1" ht="19.5" customHeight="1">
      <c r="A41" s="31">
        <f>' '!C18</f>
      </c>
      <c r="B41" s="32"/>
      <c r="C41" s="32"/>
      <c r="D41" s="32"/>
      <c r="E41" s="32"/>
      <c r="F41" s="32"/>
      <c r="G41" s="32"/>
      <c r="H41" s="32"/>
      <c r="W41" s="13"/>
      <c r="X41" s="13"/>
    </row>
    <row r="42" spans="23:24" s="6" customFormat="1" ht="12.75">
      <c r="W42" s="13"/>
      <c r="X42" s="13"/>
    </row>
    <row r="43" spans="23:24" s="6" customFormat="1" ht="12.75">
      <c r="W43" s="13"/>
      <c r="X43" s="13"/>
    </row>
    <row r="44" spans="7:24" s="6" customFormat="1" ht="12.75">
      <c r="G44" s="33" t="s">
        <v>80</v>
      </c>
      <c r="H44" s="33"/>
      <c r="W44" s="13"/>
      <c r="X44" s="13"/>
    </row>
    <row r="45" spans="23:24" s="6" customFormat="1" ht="12.75">
      <c r="W45" s="13"/>
      <c r="X45" s="13"/>
    </row>
    <row r="46" spans="23:24" s="6" customFormat="1" ht="12.75">
      <c r="W46" s="13"/>
      <c r="X46" s="13"/>
    </row>
    <row r="47" spans="23:24" s="6" customFormat="1" ht="12.75">
      <c r="W47" s="13"/>
      <c r="X47" s="13"/>
    </row>
    <row r="48" spans="23:24" s="6" customFormat="1" ht="12.75">
      <c r="W48" s="13"/>
      <c r="X48" s="13"/>
    </row>
    <row r="49" spans="23:24" s="6" customFormat="1" ht="12.75">
      <c r="W49" s="13"/>
      <c r="X49" s="13"/>
    </row>
    <row r="50" spans="23:24" s="6" customFormat="1" ht="12.75">
      <c r="W50" s="13"/>
      <c r="X50" s="13"/>
    </row>
    <row r="51" spans="23:24" s="6" customFormat="1" ht="12.75">
      <c r="W51" s="13"/>
      <c r="X51" s="13"/>
    </row>
    <row r="52" spans="23:24" s="6" customFormat="1" ht="12.75">
      <c r="W52" s="13"/>
      <c r="X52" s="13"/>
    </row>
    <row r="53" spans="23:24" s="6" customFormat="1" ht="12.75">
      <c r="W53" s="13"/>
      <c r="X53" s="13"/>
    </row>
    <row r="54" spans="23:24" s="6" customFormat="1" ht="12.75">
      <c r="W54" s="13"/>
      <c r="X54" s="13"/>
    </row>
    <row r="55" spans="23:24" s="6" customFormat="1" ht="12.75">
      <c r="W55" s="13"/>
      <c r="X55" s="13"/>
    </row>
    <row r="56" spans="23:24" s="6" customFormat="1" ht="12.75">
      <c r="W56" s="13"/>
      <c r="X56" s="13"/>
    </row>
    <row r="57" spans="23:24" s="6" customFormat="1" ht="12.75">
      <c r="W57" s="13"/>
      <c r="X57" s="13"/>
    </row>
    <row r="58" spans="23:24" s="6" customFormat="1" ht="12.75">
      <c r="W58" s="13"/>
      <c r="X58" s="13"/>
    </row>
    <row r="59" spans="23:24" s="6" customFormat="1" ht="12.75">
      <c r="W59" s="13"/>
      <c r="X59" s="13"/>
    </row>
    <row r="60" spans="23:24" s="6" customFormat="1" ht="12.75">
      <c r="W60" s="13"/>
      <c r="X60" s="13"/>
    </row>
    <row r="61" spans="23:24" s="6" customFormat="1" ht="12.75">
      <c r="W61" s="13"/>
      <c r="X61" s="13"/>
    </row>
    <row r="62" spans="23:24" s="6" customFormat="1" ht="12.75">
      <c r="W62" s="13"/>
      <c r="X62" s="13"/>
    </row>
    <row r="63" spans="23:24" s="6" customFormat="1" ht="12.75">
      <c r="W63" s="13"/>
      <c r="X63" s="13"/>
    </row>
    <row r="64" spans="23:24" s="6" customFormat="1" ht="12.75">
      <c r="W64" s="13"/>
      <c r="X64" s="13"/>
    </row>
    <row r="65" spans="23:24" s="6" customFormat="1" ht="12.75">
      <c r="W65" s="13"/>
      <c r="X65" s="13"/>
    </row>
    <row r="66" spans="23:24" s="6" customFormat="1" ht="12.75">
      <c r="W66" s="13"/>
      <c r="X66" s="13"/>
    </row>
    <row r="67" spans="23:24" s="6" customFormat="1" ht="12.75">
      <c r="W67" s="13"/>
      <c r="X67" s="13"/>
    </row>
    <row r="68" spans="23:24" s="6" customFormat="1" ht="12.75">
      <c r="W68" s="13"/>
      <c r="X68" s="13"/>
    </row>
    <row r="69" spans="23:24" s="6" customFormat="1" ht="12.75">
      <c r="W69" s="13"/>
      <c r="X69" s="13"/>
    </row>
    <row r="70" spans="23:24" s="6" customFormat="1" ht="12.75">
      <c r="W70" s="13"/>
      <c r="X70" s="13"/>
    </row>
    <row r="71" spans="23:24" s="6" customFormat="1" ht="12.75">
      <c r="W71" s="13"/>
      <c r="X71" s="13"/>
    </row>
    <row r="72" spans="23:24" s="6" customFormat="1" ht="12.75">
      <c r="W72" s="13"/>
      <c r="X72" s="13"/>
    </row>
    <row r="73" spans="23:24" s="6" customFormat="1" ht="12.75">
      <c r="W73" s="13"/>
      <c r="X73" s="13"/>
    </row>
    <row r="74" spans="23:24" s="6" customFormat="1" ht="12.75">
      <c r="W74" s="13"/>
      <c r="X74" s="13"/>
    </row>
    <row r="75" spans="23:24" s="6" customFormat="1" ht="12.75">
      <c r="W75" s="13"/>
      <c r="X75" s="13"/>
    </row>
    <row r="76" spans="23:24" s="6" customFormat="1" ht="12.75">
      <c r="W76" s="13"/>
      <c r="X76" s="13"/>
    </row>
    <row r="77" spans="23:24" s="6" customFormat="1" ht="12.75">
      <c r="W77" s="13"/>
      <c r="X77" s="13"/>
    </row>
    <row r="78" spans="23:24" s="6" customFormat="1" ht="12.75">
      <c r="W78" s="13"/>
      <c r="X78" s="13"/>
    </row>
    <row r="79" spans="23:24" s="6" customFormat="1" ht="12.75">
      <c r="W79" s="13"/>
      <c r="X79" s="13"/>
    </row>
    <row r="80" spans="23:24" s="6" customFormat="1" ht="12.75">
      <c r="W80" s="13"/>
      <c r="X80" s="13"/>
    </row>
    <row r="81" spans="23:24" s="6" customFormat="1" ht="12.75">
      <c r="W81" s="13"/>
      <c r="X81" s="13"/>
    </row>
    <row r="82" spans="23:24" s="6" customFormat="1" ht="12.75">
      <c r="W82" s="13"/>
      <c r="X82" s="13"/>
    </row>
    <row r="83" spans="23:24" s="6" customFormat="1" ht="12.75">
      <c r="W83" s="13"/>
      <c r="X83" s="13"/>
    </row>
    <row r="84" spans="23:24" s="6" customFormat="1" ht="12.75">
      <c r="W84" s="13"/>
      <c r="X84" s="13"/>
    </row>
    <row r="85" spans="23:24" s="6" customFormat="1" ht="12.75">
      <c r="W85" s="13"/>
      <c r="X85" s="13"/>
    </row>
    <row r="86" spans="23:24" s="6" customFormat="1" ht="12.75">
      <c r="W86" s="13"/>
      <c r="X86" s="13"/>
    </row>
    <row r="87" spans="23:24" s="6" customFormat="1" ht="12.75">
      <c r="W87" s="13"/>
      <c r="X87" s="13"/>
    </row>
    <row r="88" spans="23:24" s="6" customFormat="1" ht="12.75">
      <c r="W88" s="13"/>
      <c r="X88" s="13"/>
    </row>
    <row r="89" spans="23:24" s="6" customFormat="1" ht="12.75">
      <c r="W89" s="13"/>
      <c r="X89" s="13"/>
    </row>
    <row r="90" spans="23:24" s="6" customFormat="1" ht="12.75">
      <c r="W90" s="13"/>
      <c r="X90" s="13"/>
    </row>
    <row r="91" spans="23:24" s="6" customFormat="1" ht="12.75">
      <c r="W91" s="13"/>
      <c r="X91" s="13"/>
    </row>
    <row r="92" spans="23:24" s="6" customFormat="1" ht="12.75">
      <c r="W92" s="13"/>
      <c r="X92" s="13"/>
    </row>
    <row r="93" spans="23:24" s="6" customFormat="1" ht="12.75">
      <c r="W93" s="13"/>
      <c r="X93" s="13"/>
    </row>
    <row r="94" spans="23:24" s="6" customFormat="1" ht="12.75">
      <c r="W94" s="13"/>
      <c r="X94" s="13"/>
    </row>
    <row r="95" spans="23:24" s="6" customFormat="1" ht="12.75">
      <c r="W95" s="13"/>
      <c r="X95" s="13"/>
    </row>
    <row r="96" spans="23:24" s="6" customFormat="1" ht="12.75">
      <c r="W96" s="13"/>
      <c r="X96" s="13"/>
    </row>
    <row r="97" spans="23:24" s="6" customFormat="1" ht="12.75">
      <c r="W97" s="13"/>
      <c r="X97" s="13"/>
    </row>
    <row r="98" spans="23:24" s="6" customFormat="1" ht="12.75">
      <c r="W98" s="13"/>
      <c r="X98" s="13"/>
    </row>
  </sheetData>
  <sheetProtection password="F008" sheet="1" objects="1" scenarios="1"/>
  <mergeCells count="20">
    <mergeCell ref="A21:F21"/>
    <mergeCell ref="A22:F22"/>
    <mergeCell ref="A23:F23"/>
    <mergeCell ref="A24:F24"/>
    <mergeCell ref="A25:F25"/>
    <mergeCell ref="A26:F26"/>
    <mergeCell ref="A28:H28"/>
    <mergeCell ref="A29:H29"/>
    <mergeCell ref="A30:H30"/>
    <mergeCell ref="A31:H31"/>
    <mergeCell ref="A32:H32"/>
    <mergeCell ref="A33:H33"/>
    <mergeCell ref="A34:H34"/>
    <mergeCell ref="A36:H36"/>
    <mergeCell ref="A37:H37"/>
    <mergeCell ref="A38:H38"/>
    <mergeCell ref="A39:H39"/>
    <mergeCell ref="A40:H40"/>
    <mergeCell ref="A41:H41"/>
    <mergeCell ref="G44:H44"/>
  </mergeCells>
  <conditionalFormatting sqref="G26:G27">
    <cfRule type="cellIs" priority="1" dxfId="0" operator="greaterThan" stopIfTrue="1">
      <formula>0.5</formula>
    </cfRule>
  </conditionalFormatting>
  <conditionalFormatting sqref="A28">
    <cfRule type="cellIs" priority="2" dxfId="1" operator="equal" stopIfTrue="1">
      <formula>"U bent veilig bij een alcoholcontrole"</formula>
    </cfRule>
  </conditionalFormatting>
  <dataValidations count="1">
    <dataValidation errorStyle="information" type="list" allowBlank="1" showInputMessage="1" showErrorMessage="1" promptTitle="Maak uw keuze" prompt="Man / Vrouw" errorTitle="Keuze maken " error="Gelieve uw keuze te maken aub !" sqref="G25">
      <formula1>$W$25:$X$25</formula1>
    </dataValidation>
  </dataValidations>
  <printOptions/>
  <pageMargins left="0.35433070866141736" right="0.35433070866141736" top="0.3937007874015748" bottom="0.5905511811023623" header="0.5118110236220472" footer="0.31496062992125984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1">
      <selection activeCell="A1" sqref="A1"/>
    </sheetView>
  </sheetViews>
  <sheetFormatPr defaultColWidth="9.140625" defaultRowHeight="12.75"/>
  <cols>
    <col min="1" max="1" width="44.00390625" style="15" customWidth="1"/>
    <col min="2" max="2" width="18.7109375" style="15" customWidth="1"/>
    <col min="3" max="3" width="43.7109375" style="15" customWidth="1"/>
    <col min="4" max="4" width="9.140625" style="15" customWidth="1"/>
    <col min="5" max="5" width="24.00390625" style="15" customWidth="1"/>
    <col min="6" max="6" width="22.00390625" style="15" customWidth="1"/>
    <col min="7" max="7" width="10.28125" style="15" customWidth="1"/>
    <col min="8" max="8" width="3.140625" style="15" customWidth="1"/>
    <col min="9" max="16384" width="9.140625" style="15" customWidth="1"/>
  </cols>
  <sheetData>
    <row r="1" spans="1:2" ht="12.75">
      <c r="A1" s="15" t="s">
        <v>0</v>
      </c>
      <c r="B1" s="15">
        <f>Input!G21</f>
        <v>0</v>
      </c>
    </row>
    <row r="2" spans="1:2" ht="12.75">
      <c r="A2" s="15" t="s">
        <v>6</v>
      </c>
      <c r="B2" s="15">
        <f>Input!G22</f>
        <v>0</v>
      </c>
    </row>
    <row r="3" spans="1:3" ht="12.75">
      <c r="A3" s="15" t="s">
        <v>7</v>
      </c>
      <c r="B3" s="16">
        <f>Input!G23/100</f>
        <v>0</v>
      </c>
      <c r="C3" s="16"/>
    </row>
    <row r="4" spans="1:2" ht="12.75">
      <c r="A4" s="15" t="s">
        <v>1</v>
      </c>
      <c r="B4" s="15">
        <v>0.8</v>
      </c>
    </row>
    <row r="5" spans="1:2" ht="12.75">
      <c r="A5" s="15" t="s">
        <v>8</v>
      </c>
      <c r="B5" s="15">
        <f>Input!G24</f>
        <v>0</v>
      </c>
    </row>
    <row r="6" spans="1:7" ht="12.75">
      <c r="A6" s="15" t="s">
        <v>2</v>
      </c>
      <c r="B6" s="15">
        <f>IF(Input!G25=' '!D6,' '!E6,IF(Input!G25=' '!F6,' '!G6,"Fout in Input B32"))</f>
        <v>0.68</v>
      </c>
      <c r="D6" s="17" t="s">
        <v>3</v>
      </c>
      <c r="E6" s="18">
        <v>0.68</v>
      </c>
      <c r="F6" s="17" t="s">
        <v>4</v>
      </c>
      <c r="G6" s="18">
        <v>0.56</v>
      </c>
    </row>
    <row r="8" spans="1:2" ht="12.75">
      <c r="A8" s="15" t="s">
        <v>5</v>
      </c>
      <c r="B8" s="15">
        <f>B5*B6</f>
        <v>0</v>
      </c>
    </row>
    <row r="10" spans="1:4" ht="12.75">
      <c r="A10" s="19" t="s">
        <v>9</v>
      </c>
      <c r="B10" s="19">
        <f>IF(B8=0,0,B1*B2*B3*B4/B8)</f>
        <v>0</v>
      </c>
      <c r="C10" s="19"/>
      <c r="D10" s="20">
        <f>B3</f>
        <v>0</v>
      </c>
    </row>
    <row r="12" spans="1:7" ht="12.75">
      <c r="A12" s="15" t="s">
        <v>15</v>
      </c>
      <c r="B12" s="15">
        <f>0.08</f>
        <v>0.08</v>
      </c>
      <c r="D12" s="15" t="s">
        <v>16</v>
      </c>
      <c r="E12" s="15">
        <f>0.22</f>
        <v>0.22</v>
      </c>
      <c r="F12" s="21" t="s">
        <v>17</v>
      </c>
      <c r="G12" s="22">
        <f>(B12+E12)/2</f>
        <v>0.15</v>
      </c>
    </row>
    <row r="14" spans="1:5" ht="12.75">
      <c r="A14" s="15" t="s">
        <v>32</v>
      </c>
      <c r="B14" s="23">
        <f>B10</f>
        <v>0</v>
      </c>
      <c r="C14" s="23">
        <f>IF($B$14&gt;=5,A71,IF($B$14&gt;=4,A65,IF($B$14&gt;=3,A58,IF($B$14&gt;=1.5,A51,IF($B$14&gt;=0.5,A44,IF($B$14&gt;0,A38,""))))))</f>
      </c>
      <c r="D14" s="15" t="s">
        <v>22</v>
      </c>
      <c r="E14" s="15" t="s">
        <v>23</v>
      </c>
    </row>
    <row r="15" spans="1:3" ht="12.75">
      <c r="A15" s="15" t="s">
        <v>10</v>
      </c>
      <c r="B15" s="23">
        <v>0.5</v>
      </c>
      <c r="C15" s="23">
        <f>IF($B$14&gt;=5,A72,IF($B$14&gt;=4,A66,IF($B$14&gt;=3,A59,IF($B$14&gt;=1.5,A52,IF($B$14&gt;=0.5,A45,IF($B$14&gt;0,A39,""))))))</f>
      </c>
    </row>
    <row r="16" spans="1:3" ht="12.75">
      <c r="A16" s="15" t="s">
        <v>11</v>
      </c>
      <c r="B16" s="23">
        <f>B14-B15</f>
        <v>-0.5</v>
      </c>
      <c r="C16" s="23">
        <f>IF($B$14&gt;=5,A73,IF($B$14&gt;=4,A67,IF($B$14&gt;=3,A60,IF($B$14&gt;=1.5,A53,IF($B$14&gt;=0.5,A46,IF($B$14&gt;0,A40,""))))))</f>
      </c>
    </row>
    <row r="17" spans="1:6" ht="12.75">
      <c r="A17" s="15" t="s">
        <v>37</v>
      </c>
      <c r="B17" s="15">
        <f>(B16/G12)*60</f>
        <v>-200</v>
      </c>
      <c r="C17" s="23">
        <f>IF($B$14&gt;=5,A74,IF($B$14&gt;=4,A68,IF($B$14&gt;=3,A61,IF($B$14&gt;=1.5,A54,IF($B$14&gt;=0.5,A47,IF($B$14&gt;0,A41,""))))))</f>
      </c>
      <c r="D17" s="15">
        <f>INT(B17/60)</f>
        <v>-4</v>
      </c>
      <c r="E17" s="15">
        <f>D17*60</f>
        <v>-240</v>
      </c>
      <c r="F17" s="15">
        <f>INT(B17-E17)</f>
        <v>40</v>
      </c>
    </row>
    <row r="18" spans="3:6" ht="12.75">
      <c r="C18" s="23">
        <f>IF($B$14&gt;=5,A75,IF($B$14&gt;=4,A69,IF($B$14&gt;=3,A62,IF($B$14&gt;=1.5,A55,IF($B$14&gt;=0.5,A48,IF($B$14&gt;0,A42,""))))))</f>
      </c>
      <c r="D18" s="19" t="s">
        <v>13</v>
      </c>
      <c r="F18" s="19" t="s">
        <v>14</v>
      </c>
    </row>
    <row r="19" spans="1:6" ht="12.75">
      <c r="A19" s="15" t="s">
        <v>38</v>
      </c>
      <c r="B19" s="24" t="e">
        <f>TEXT(TIME(B17,,B17),"mm:ss")</f>
        <v>#NUM!</v>
      </c>
      <c r="C19" s="23" t="s">
        <v>12</v>
      </c>
      <c r="D19" s="15" t="e">
        <f>INT(B19/60)</f>
        <v>#NUM!</v>
      </c>
      <c r="E19" s="15" t="e">
        <f>D19*60</f>
        <v>#NUM!</v>
      </c>
      <c r="F19" s="15" t="e">
        <f>INT(B19-E19)</f>
        <v>#NUM!</v>
      </c>
    </row>
    <row r="20" spans="2:7" ht="12.75">
      <c r="B20" s="15" t="e">
        <f>SUBSTITUTE(B19,":","u")</f>
        <v>#NUM!</v>
      </c>
      <c r="D20" s="15" t="e">
        <f>TEXT(D19,"  ")</f>
        <v>#NUM!</v>
      </c>
      <c r="E20" s="15" t="e">
        <f>IF(D20=0,"",IF(D20=1,"uur","uren"))</f>
        <v>#NUM!</v>
      </c>
      <c r="F20" s="15" t="e">
        <f>F19</f>
        <v>#NUM!</v>
      </c>
      <c r="G20" s="15" t="e">
        <f>IF(F20=0,"",IF(F20=1,"minuut","minuten"))</f>
        <v>#NUM!</v>
      </c>
    </row>
    <row r="21" spans="2:5" ht="12.75">
      <c r="B21" s="15" t="e">
        <f>CONCATENATE(B20,"m")</f>
        <v>#NUM!</v>
      </c>
      <c r="C21" s="15" t="s">
        <v>58</v>
      </c>
      <c r="E21" s="15" t="e">
        <f>IF(E20="",1,0)</f>
        <v>#NUM!</v>
      </c>
    </row>
    <row r="22" spans="1:7" ht="12.75">
      <c r="A22" s="25" t="str">
        <f>SUBSTITUTE(A23,",  ,",",")</f>
        <v>U bent veilig bij een alcoholcontrole</v>
      </c>
      <c r="B22" s="15" t="s">
        <v>12</v>
      </c>
      <c r="C22" s="15" t="s">
        <v>57</v>
      </c>
      <c r="D22" s="26">
        <v>0.5</v>
      </c>
      <c r="E22" s="26">
        <v>0.8</v>
      </c>
      <c r="F22" s="26">
        <v>1.2</v>
      </c>
      <c r="G22" s="26">
        <v>1.5</v>
      </c>
    </row>
    <row r="23" spans="1:7" ht="12.75">
      <c r="A23" s="25" t="str">
        <f>IF(B16&lt;=0,C21,CONCATENATE("U riskeert een ",C24," , ",C25," , ",C27," , ",C26))</f>
        <v>U bent veilig bij een alcoholcontrole</v>
      </c>
      <c r="C23" s="15" t="str">
        <f>IF(A24="",A23,C22)</f>
        <v>U bent veilig bij een alcoholcontrole</v>
      </c>
      <c r="D23" s="26"/>
      <c r="E23" s="26"/>
      <c r="F23" s="26"/>
      <c r="G23" s="26"/>
    </row>
    <row r="24" spans="1:7" ht="12.75">
      <c r="A24" s="27">
        <f>IF(B14&gt;G22,G24,IF(B14&gt;F22,F24,IF(B14&gt;E22,E24,IF(B14&gt;D22,D24,""))))</f>
      </c>
      <c r="B24" s="15" t="s">
        <v>50</v>
      </c>
      <c r="C24" s="15">
        <f>IF(C23=C22,CONCATENATE(" - ",B24," van ",A24),"")</f>
      </c>
      <c r="D24" s="28" t="s">
        <v>46</v>
      </c>
      <c r="E24" s="28" t="s">
        <v>47</v>
      </c>
      <c r="F24" s="28" t="s">
        <v>48</v>
      </c>
      <c r="G24" s="28" t="s">
        <v>49</v>
      </c>
    </row>
    <row r="25" spans="1:7" ht="12.75">
      <c r="A25" s="26">
        <f>IF(B14&gt;G22,G25,IF(B14&gt;F22,F25,IF(B14&gt;E22,E25,IF(B14&gt;D22,D25,""))))</f>
      </c>
      <c r="B25" s="15" t="s">
        <v>51</v>
      </c>
      <c r="C25" s="15">
        <f>IF(C23=C22,CONCATENATE(" - ",B25," van ",A25),"")</f>
      </c>
      <c r="D25" s="15" t="s">
        <v>39</v>
      </c>
      <c r="E25" s="15" t="s">
        <v>40</v>
      </c>
      <c r="F25" s="15" t="s">
        <v>40</v>
      </c>
      <c r="G25" s="15" t="s">
        <v>40</v>
      </c>
    </row>
    <row r="26" spans="1:7" ht="12.75">
      <c r="A26" s="26">
        <f>IF(B14&gt;G22,G26,IF(B14&gt;F22,F26,IF(B14&gt;E22,E26,IF(B14&gt;D22,D26,""))))</f>
      </c>
      <c r="B26" s="15" t="s">
        <v>53</v>
      </c>
      <c r="C26" s="15">
        <f>IF(C23=C22,IF(A26=0,"",CONCATENATE(" - ",A26," ",B26," van ",A28)),"")</f>
      </c>
      <c r="D26" s="15" t="s">
        <v>43</v>
      </c>
      <c r="E26" s="15" t="s">
        <v>55</v>
      </c>
      <c r="F26" s="15" t="s">
        <v>55</v>
      </c>
      <c r="G26" s="15" t="s">
        <v>42</v>
      </c>
    </row>
    <row r="27" spans="1:7" ht="12.75">
      <c r="A27" s="26">
        <f>IF(B14&gt;G22,G27,IF(B14&gt;F22,F27,IF(B14&gt;E22,E27,IF(B14&gt;D22,D27,""))))</f>
      </c>
      <c r="B27" s="15" t="s">
        <v>52</v>
      </c>
      <c r="C27" s="15">
        <f>IF(C23=C22,IF(A27="","",IF(A27=F27,CONCATENATE(" - ",A27," ",B27),CONCATENATE(" - ",B27," ",A27))),"")</f>
      </c>
      <c r="D27" s="29" t="s">
        <v>56</v>
      </c>
      <c r="E27" s="15" t="s">
        <v>41</v>
      </c>
      <c r="F27" s="15" t="str">
        <f>G27</f>
        <v>altijd</v>
      </c>
      <c r="G27" s="15" t="str">
        <f>G26</f>
        <v>altijd</v>
      </c>
    </row>
    <row r="28" spans="1:7" ht="12.75">
      <c r="A28" s="26">
        <f>IF(B14&gt;G22,G28,IF(B14&gt;F22,F28,IF(B14&gt;E22,E28,IF(B14&gt;D22,D28,""))))</f>
      </c>
      <c r="B28" s="15" t="s">
        <v>54</v>
      </c>
      <c r="C28" s="15">
        <f>IF(A26=E26," - en/of 15 dagen tot 6 maanden gevangenisstraf","")</f>
      </c>
      <c r="D28" s="15" t="s">
        <v>44</v>
      </c>
      <c r="E28" s="15" t="s">
        <v>45</v>
      </c>
      <c r="F28" s="15" t="s">
        <v>45</v>
      </c>
      <c r="G28" s="15" t="s">
        <v>45</v>
      </c>
    </row>
    <row r="29" ht="12.75">
      <c r="C29" s="15">
        <f>IF(A23=C23,"",B21)</f>
      </c>
    </row>
    <row r="30" ht="12.75">
      <c r="C30" s="15" t="s">
        <v>12</v>
      </c>
    </row>
    <row r="31" ht="12.75">
      <c r="C31" s="15" t="s">
        <v>12</v>
      </c>
    </row>
    <row r="33" ht="12.75">
      <c r="A33" s="30" t="s">
        <v>21</v>
      </c>
    </row>
    <row r="34" ht="12.75">
      <c r="A34" s="30" t="s">
        <v>18</v>
      </c>
    </row>
    <row r="35" ht="12.75">
      <c r="A35" s="30" t="s">
        <v>19</v>
      </c>
    </row>
    <row r="36" ht="12.75">
      <c r="A36" s="30" t="s">
        <v>20</v>
      </c>
    </row>
    <row r="37" s="19" customFormat="1" ht="12.75">
      <c r="A37" s="19" t="s">
        <v>24</v>
      </c>
    </row>
    <row r="38" ht="12.75">
      <c r="A38" s="29" t="s">
        <v>63</v>
      </c>
    </row>
    <row r="39" ht="12.75">
      <c r="A39" s="29" t="s">
        <v>64</v>
      </c>
    </row>
    <row r="40" ht="12.75">
      <c r="A40" s="29" t="s">
        <v>61</v>
      </c>
    </row>
    <row r="41" ht="12.75">
      <c r="A41" s="29" t="s">
        <v>62</v>
      </c>
    </row>
    <row r="42" ht="12.75">
      <c r="A42" s="15" t="s">
        <v>12</v>
      </c>
    </row>
    <row r="43" s="19" customFormat="1" ht="12.75">
      <c r="A43" s="19" t="s">
        <v>25</v>
      </c>
    </row>
    <row r="44" ht="12.75">
      <c r="A44" s="29" t="s">
        <v>65</v>
      </c>
    </row>
    <row r="45" ht="12.75">
      <c r="A45" s="29" t="s">
        <v>66</v>
      </c>
    </row>
    <row r="46" ht="12.75">
      <c r="A46" s="29" t="s">
        <v>67</v>
      </c>
    </row>
    <row r="47" ht="12.75">
      <c r="A47" s="29" t="s">
        <v>68</v>
      </c>
    </row>
    <row r="48" ht="12.75">
      <c r="A48" s="29" t="s">
        <v>75</v>
      </c>
    </row>
    <row r="49" ht="12.75">
      <c r="A49" s="15" t="s">
        <v>12</v>
      </c>
    </row>
    <row r="50" s="19" customFormat="1" ht="12.75">
      <c r="A50" s="19" t="s">
        <v>26</v>
      </c>
    </row>
    <row r="51" ht="12.75">
      <c r="A51" s="29" t="s">
        <v>69</v>
      </c>
    </row>
    <row r="52" ht="12.75">
      <c r="A52" s="29" t="s">
        <v>70</v>
      </c>
    </row>
    <row r="53" ht="12.75">
      <c r="A53" s="29" t="s">
        <v>71</v>
      </c>
    </row>
    <row r="54" ht="12.75">
      <c r="A54" s="15" t="s">
        <v>12</v>
      </c>
    </row>
    <row r="55" ht="12.75">
      <c r="A55" s="15" t="s">
        <v>12</v>
      </c>
    </row>
    <row r="56" ht="12.75">
      <c r="A56" s="15" t="s">
        <v>12</v>
      </c>
    </row>
    <row r="57" s="19" customFormat="1" ht="12.75">
      <c r="A57" s="19" t="s">
        <v>27</v>
      </c>
    </row>
    <row r="58" ht="12.75">
      <c r="A58" s="29" t="s">
        <v>72</v>
      </c>
    </row>
    <row r="59" ht="12.75">
      <c r="A59" s="29" t="s">
        <v>74</v>
      </c>
    </row>
    <row r="60" ht="12.75">
      <c r="A60" s="29" t="s">
        <v>73</v>
      </c>
    </row>
    <row r="61" ht="12.75">
      <c r="A61" s="15" t="s">
        <v>12</v>
      </c>
    </row>
    <row r="62" ht="12.75">
      <c r="A62" s="15" t="s">
        <v>12</v>
      </c>
    </row>
    <row r="63" ht="12.75">
      <c r="A63" s="15" t="s">
        <v>12</v>
      </c>
    </row>
    <row r="64" s="19" customFormat="1" ht="12.75">
      <c r="A64" s="19" t="s">
        <v>60</v>
      </c>
    </row>
    <row r="65" ht="12.75">
      <c r="A65" s="29" t="s">
        <v>76</v>
      </c>
    </row>
    <row r="66" ht="12.75">
      <c r="A66" s="29" t="s">
        <v>77</v>
      </c>
    </row>
    <row r="67" ht="12.75">
      <c r="A67" s="15" t="s">
        <v>12</v>
      </c>
    </row>
    <row r="68" ht="12.75">
      <c r="A68" s="15" t="s">
        <v>12</v>
      </c>
    </row>
    <row r="69" ht="12.75">
      <c r="A69" s="15" t="s">
        <v>12</v>
      </c>
    </row>
    <row r="70" s="19" customFormat="1" ht="12.75">
      <c r="A70" s="19" t="s">
        <v>59</v>
      </c>
    </row>
    <row r="71" ht="12.75">
      <c r="A71" s="29" t="s">
        <v>78</v>
      </c>
    </row>
    <row r="72" ht="12.75">
      <c r="A72" s="29" t="s">
        <v>79</v>
      </c>
    </row>
    <row r="73" ht="12.75">
      <c r="A73" s="15" t="s">
        <v>12</v>
      </c>
    </row>
    <row r="74" ht="12.75">
      <c r="A74" s="15" t="s">
        <v>12</v>
      </c>
    </row>
    <row r="75" ht="12.75">
      <c r="A75" s="15" t="s">
        <v>12</v>
      </c>
    </row>
  </sheetData>
  <sheetProtection password="F008" sheet="1" objects="1" scenarios="1"/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  <headerFooter alignWithMargins="0">
    <oddFooter>&amp;L&amp;"Arial,Cursief"&amp;8&amp;F / &amp;A&amp;C&amp;"Arial,Cursief"&amp;8&amp;D&amp;R&amp;"Arial,Cursief"&amp;8Author: Rudy Meuleman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DEXIA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PRMLM</dc:creator>
  <cp:keywords/>
  <dc:description/>
  <cp:lastModifiedBy>Houben</cp:lastModifiedBy>
  <cp:lastPrinted>2004-01-20T19:09:17Z</cp:lastPrinted>
  <dcterms:created xsi:type="dcterms:W3CDTF">2004-01-15T20:57:18Z</dcterms:created>
  <dcterms:modified xsi:type="dcterms:W3CDTF">2006-03-13T08:42:39Z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